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elta.kul.sise/dhs/webdav/d83236138d2092cb3724236466c9339f5f640d0d/46810020254/e3792e0c-3d8c-409a-9e6b-1f3df2e38c83/"/>
    </mc:Choice>
  </mc:AlternateContent>
  <xr:revisionPtr revIDLastSave="0" documentId="13_ncr:1_{578E320E-FF6F-44CF-9A35-0E535889D30B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Lisa 2" sheetId="1" r:id="rId1"/>
  </sheets>
  <definedNames>
    <definedName name="_xlnm._FilterDatabase" localSheetId="0" hidden="1">'Lisa 2'!#REF!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2" i="1" l="1"/>
  <c r="G16" i="1" s="1"/>
  <c r="K16" i="1"/>
  <c r="L17" i="1" l="1"/>
  <c r="L18" i="1"/>
  <c r="L23" i="1" l="1"/>
  <c r="L24" i="1"/>
  <c r="L25" i="1"/>
  <c r="L27" i="1"/>
  <c r="L28" i="1"/>
  <c r="L29" i="1"/>
  <c r="L30" i="1"/>
  <c r="L21" i="1"/>
  <c r="L20" i="1"/>
  <c r="L19" i="1"/>
  <c r="L15" i="1"/>
  <c r="L14" i="1"/>
  <c r="L22" i="1" l="1"/>
  <c r="K13" i="1"/>
  <c r="K31" i="1" s="1"/>
  <c r="K12" i="1" s="1"/>
  <c r="K39" i="1" s="1"/>
  <c r="J16" i="1"/>
  <c r="J13" i="1" s="1"/>
  <c r="J31" i="1" s="1"/>
  <c r="J12" i="1" s="1"/>
  <c r="J39" i="1" s="1"/>
  <c r="I22" i="1" l="1"/>
  <c r="I16" i="1" s="1"/>
  <c r="I13" i="1" s="1"/>
  <c r="I31" i="1" s="1"/>
  <c r="I12" i="1" s="1"/>
  <c r="I39" i="1" s="1"/>
  <c r="H22" i="1"/>
  <c r="H16" i="1" s="1"/>
  <c r="H13" i="1" s="1"/>
  <c r="H31" i="1" l="1"/>
  <c r="H12" i="1" s="1"/>
  <c r="F16" i="1"/>
  <c r="F13" i="1" s="1"/>
  <c r="E16" i="1"/>
  <c r="E13" i="1" s="1"/>
  <c r="E31" i="1" l="1"/>
  <c r="E12" i="1" s="1"/>
  <c r="G13" i="1"/>
  <c r="G31" i="1" s="1"/>
  <c r="L16" i="1"/>
  <c r="F31" i="1"/>
  <c r="F12" i="1" s="1"/>
  <c r="L13" i="1" l="1"/>
  <c r="G12" i="1"/>
  <c r="L31" i="1"/>
  <c r="L12" i="1" l="1"/>
  <c r="L42" i="1"/>
  <c r="F42" i="1" l="1"/>
  <c r="F38" i="1" s="1"/>
  <c r="G42" i="1"/>
  <c r="G38" i="1" s="1"/>
  <c r="H42" i="1"/>
  <c r="I42" i="1"/>
  <c r="J42" i="1"/>
  <c r="K42" i="1"/>
  <c r="K38" i="1" l="1"/>
  <c r="J38" i="1"/>
  <c r="I38" i="1"/>
  <c r="H38" i="1"/>
  <c r="L39" i="1"/>
  <c r="L41" i="1" l="1"/>
  <c r="L40" i="1"/>
  <c r="L38" i="1"/>
  <c r="K41" i="1"/>
  <c r="J41" i="1"/>
  <c r="I41" i="1"/>
  <c r="H41" i="1"/>
  <c r="G41" i="1"/>
  <c r="F41" i="1"/>
  <c r="E41" i="1"/>
  <c r="K40" i="1"/>
  <c r="J40" i="1"/>
  <c r="I40" i="1"/>
  <c r="H40" i="1"/>
  <c r="G40" i="1"/>
  <c r="F40" i="1"/>
  <c r="E40" i="1"/>
  <c r="E42" i="1" l="1"/>
  <c r="E38" i="1" l="1"/>
</calcChain>
</file>

<file path=xl/sharedStrings.xml><?xml version="1.0" encoding="utf-8"?>
<sst xmlns="http://schemas.openxmlformats.org/spreadsheetml/2006/main" count="109" uniqueCount="88">
  <si>
    <t>Rea nr</t>
  </si>
  <si>
    <t>2.1</t>
  </si>
  <si>
    <t>2.2</t>
  </si>
  <si>
    <t>Aasta</t>
  </si>
  <si>
    <t>Kokku</t>
  </si>
  <si>
    <t>Finantsallikate jaotus</t>
  </si>
  <si>
    <t>3.1</t>
  </si>
  <si>
    <t>3.2</t>
  </si>
  <si>
    <t>Summa</t>
  </si>
  <si>
    <t>Projekti tegevused ja kindlaksmääratud kulukohad</t>
  </si>
  <si>
    <t>Osa 1: Tegevuste eelarve kulukohtade kaupa</t>
  </si>
  <si>
    <t>Osa 2: Tegevuste finantsplaan</t>
  </si>
  <si>
    <t xml:space="preserve">¹ Tabelites kajastatada tegevuskava aasta ja sellele eelnevate aastate eelarved. Sellest lähtuvalt lisada veerge. </t>
  </si>
  <si>
    <t>Jrk nr</t>
  </si>
  <si>
    <t>Partner</t>
  </si>
  <si>
    <t>1</t>
  </si>
  <si>
    <t>² Sisaldab partnerite abikõlblikke kulusid (kui projektis on partnerid)</t>
  </si>
  <si>
    <t>³ Lisada, kui projektis on partnerid. Lisada või eemaldada partnereid vastavalt TAT-is sätestatule.</t>
  </si>
  <si>
    <t>Otsesed kulud</t>
  </si>
  <si>
    <t>Sisutegevuste kulud</t>
  </si>
  <si>
    <t>Tegevuste tulemus</t>
  </si>
  <si>
    <t>Tegevuste väljund</t>
  </si>
  <si>
    <t>1.</t>
  </si>
  <si>
    <r>
      <rPr>
        <vertAlign val="superscript"/>
        <sz val="10"/>
        <rFont val="Arial"/>
        <family val="2"/>
        <charset val="186"/>
      </rPr>
      <t>5</t>
    </r>
    <r>
      <rPr>
        <sz val="10"/>
        <rFont val="Arial"/>
        <family val="2"/>
        <charset val="186"/>
      </rPr>
      <t xml:space="preserve"> 7% projekti otsestest kuludest</t>
    </r>
  </si>
  <si>
    <t>3</t>
  </si>
  <si>
    <t>Eelarve kokku (2023-2029)</t>
  </si>
  <si>
    <t>sh elluviija osalus</t>
  </si>
  <si>
    <t xml:space="preserve">Toetatava tegevuse eelarve kokku aastate lõikes </t>
  </si>
  <si>
    <t xml:space="preserve">Toetus kokku </t>
  </si>
  <si>
    <t>sh ESF-i osalus (70%)</t>
  </si>
  <si>
    <t>sh riiklik kaasfinantseering (30%)</t>
  </si>
  <si>
    <t xml:space="preserve">Omafinantseering kokku </t>
  </si>
  <si>
    <t>sh partneri osalus</t>
  </si>
  <si>
    <t>⁴ Lisada, kui projektis on partnerid. Lisada ridu vastavalt partnerite arvule ja veerge vastavalt aastale.</t>
  </si>
  <si>
    <t>Toetatava tegevuse partnerite abikõlblikud kulud</t>
  </si>
  <si>
    <t>Toetatava tegevuse abikõlblikkuse periood:  01.01.2023−31.10.2029</t>
  </si>
  <si>
    <r>
      <t>Toetatava tegevuse "Kohalike omavalitsuste toetamine lõimumise, sealhulgas kohanemise teenuste pakkumisel" eelarve kulukohtade kaupa</t>
    </r>
    <r>
      <rPr>
        <b/>
        <sz val="10"/>
        <rFont val="Calibri"/>
        <family val="2"/>
        <charset val="186"/>
      </rPr>
      <t>¹</t>
    </r>
  </si>
  <si>
    <t>Tallinn</t>
  </si>
  <si>
    <t>2</t>
  </si>
  <si>
    <t>Tartu linn</t>
  </si>
  <si>
    <t>Rakvere linn</t>
  </si>
  <si>
    <t>Tallinna linn</t>
  </si>
  <si>
    <t>Suurenenud on kohalike omavalitsuste suutlikkus pakkudatulemuslikult lõimumise, sealhulgas kohanemise teenuseid uussisserändajatele, erineva keel ka kultuuritaustaga inimestele ja tagsipöördujatele.</t>
  </si>
  <si>
    <t>Kohalike omavalitsuste toetamine lõimumise, sealhulgas kohanemise teenuste pakkumisel</t>
  </si>
  <si>
    <t>Otsesed personalikulud (elluviija töötajad)</t>
  </si>
  <si>
    <t>Personali lähetus-, koolitus- ja tervisekontrolli kulud</t>
  </si>
  <si>
    <t>Horisontaalsed kulud</t>
  </si>
  <si>
    <t>1.1.2.</t>
  </si>
  <si>
    <t>1.1.3.1</t>
  </si>
  <si>
    <t>Lõimumis-, sealhulgas kohanemisteekondade väljatöötamine ja rakendamine KOVi-des</t>
  </si>
  <si>
    <t>KOVides on väljatöötatud  rakendatud kohanemis- ja lõimumisteekonnad</t>
  </si>
  <si>
    <t xml:space="preserve">On ellu viidud tõhus valdkondlik kommunikatsioon </t>
  </si>
  <si>
    <t>KOV ametnike ja töötajate sihtrühmaga töötamise võimekuse tõstmine</t>
  </si>
  <si>
    <t>On tõstetud KOV ametnike ja töötajate võimekust TATi sihtrühmadega töötada</t>
  </si>
  <si>
    <t>4.</t>
  </si>
  <si>
    <t>Elluviija:  Eesti Linnade ja Valdade Liit</t>
  </si>
  <si>
    <t>Saaremaa vald</t>
  </si>
  <si>
    <t>Pärnu linn</t>
  </si>
  <si>
    <r>
      <t>Abikõlblik kulu² (EUR)</t>
    </r>
    <r>
      <rPr>
        <sz val="8"/>
        <rFont val="Arial"/>
        <family val="2"/>
        <charset val="186"/>
      </rPr>
      <t xml:space="preserve">                  </t>
    </r>
  </si>
  <si>
    <t>1.1.</t>
  </si>
  <si>
    <t>1.1.1.</t>
  </si>
  <si>
    <t>1.1.3.</t>
  </si>
  <si>
    <t>1.1.3.1.1</t>
  </si>
  <si>
    <t>1.1.3.1.2</t>
  </si>
  <si>
    <t>1.1.3.1.3</t>
  </si>
  <si>
    <t>1.1.3.1.4</t>
  </si>
  <si>
    <t>1.1.3.1.5</t>
  </si>
  <si>
    <t>1.1.3.1.6</t>
  </si>
  <si>
    <t>1.1.3.1.7</t>
  </si>
  <si>
    <t>1.1.3.1.8</t>
  </si>
  <si>
    <t>Jõhvi vald</t>
  </si>
  <si>
    <t>Haapsalu linn</t>
  </si>
  <si>
    <t>Kohtla-Järve linn</t>
  </si>
  <si>
    <t>1.1.3.2</t>
  </si>
  <si>
    <t>1.1.3.3</t>
  </si>
  <si>
    <t>1.1.3.4</t>
  </si>
  <si>
    <t>1.1.3.5</t>
  </si>
  <si>
    <t>Tõhusa rände-, lõimumis-, sealhulgas kohanemisvaldkonna kommunikatsiooni tagamine KOV-ide seas</t>
  </si>
  <si>
    <t>Sihtrühmale teenuste arendamine ja pakkumine KOV piirkonnas</t>
  </si>
  <si>
    <t>sh Tartu linn</t>
  </si>
  <si>
    <t>Kaudsed kulud</t>
  </si>
  <si>
    <t>1.2</t>
  </si>
  <si>
    <t>On arendatud ja pakutud teenuseid KOV piirkonnas</t>
  </si>
  <si>
    <t>KOKKU</t>
  </si>
  <si>
    <t>On partnerlusleping sõlmitud 8 KOViga</t>
  </si>
  <si>
    <t>KOV-ide tegevusplaanide koostamine ja sisutegevuste toetamine (kuni 31.12.2024)</t>
  </si>
  <si>
    <t>KOV-ide tegevusplaanide koostamine ja sisutegevuste toetamine (alates 01.01.2025))</t>
  </si>
  <si>
    <t>LISA 2
Kultuuriministri märtsi 2025 käskkirja juurde
(kuupäev ja käskkirja number digitaalses allkirjas)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</si>
</sst>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k_r_-;\-* #,##0.00\ _k_r_-;_-* &quot;-&quot;??\ _k_r_-;_-@_-"/>
    <numFmt numFmtId="165" formatCode="_(* #,##0.00_);_(* \(#,##0.00\);_(* &quot;-&quot;??_);_(@_)"/>
    <numFmt numFmtId="166" formatCode="&quot; &quot;#,##0.00&quot; &quot;;&quot; (&quot;#,##0.00&quot;)&quot;;&quot; -&quot;00&quot; &quot;;&quot; &quot;@&quot; &quot;"/>
  </numFmts>
  <fonts count="22">
    <font>
      <sz val="10"/>
      <name val="Arial"/>
      <charset val="186"/>
    </font>
    <font>
      <sz val="10"/>
      <name val="Arial"/>
      <family val="2"/>
      <charset val="186"/>
    </font>
    <font>
      <sz val="8"/>
      <name val="Arial"/>
      <family val="2"/>
      <charset val="186"/>
    </font>
    <font>
      <sz val="10"/>
      <name val="Arial"/>
      <family val="2"/>
      <charset val="186"/>
    </font>
    <font>
      <b/>
      <sz val="10"/>
      <name val="Arial"/>
      <family val="2"/>
      <charset val="186"/>
    </font>
    <font>
      <b/>
      <i/>
      <sz val="10"/>
      <name val="Arial"/>
      <family val="2"/>
      <charset val="186"/>
    </font>
    <font>
      <sz val="10"/>
      <name val="Helv"/>
    </font>
    <font>
      <b/>
      <sz val="10"/>
      <name val="Calibri"/>
      <family val="2"/>
      <charset val="186"/>
    </font>
    <font>
      <sz val="11"/>
      <color theme="1"/>
      <name val="Calibri"/>
      <family val="2"/>
      <charset val="186"/>
      <scheme val="minor"/>
    </font>
    <font>
      <sz val="10"/>
      <color rgb="FF000000"/>
      <name val="Arial"/>
      <family val="2"/>
      <charset val="186"/>
    </font>
    <font>
      <sz val="11"/>
      <color rgb="FF000000"/>
      <name val="Calibri"/>
      <family val="2"/>
      <charset val="186"/>
    </font>
    <font>
      <sz val="10"/>
      <color rgb="FF000000"/>
      <name val="Helv"/>
      <charset val="186"/>
    </font>
    <font>
      <vertAlign val="superscript"/>
      <sz val="10"/>
      <name val="Arial"/>
      <family val="2"/>
      <charset val="186"/>
    </font>
    <font>
      <sz val="9"/>
      <name val="Arial"/>
      <family val="2"/>
      <charset val="186"/>
    </font>
    <font>
      <b/>
      <sz val="9"/>
      <name val="Arial"/>
      <family val="2"/>
      <charset val="186"/>
    </font>
    <font>
      <sz val="9"/>
      <color rgb="FFFF0000"/>
      <name val="Arial"/>
      <family val="2"/>
      <charset val="186"/>
    </font>
    <font>
      <b/>
      <sz val="8"/>
      <name val="Arial"/>
      <family val="2"/>
      <charset val="186"/>
    </font>
    <font>
      <sz val="9"/>
      <color theme="1"/>
      <name val="Arial"/>
      <family val="2"/>
      <charset val="186"/>
    </font>
    <font>
      <sz val="10"/>
      <color rgb="FFFF0000"/>
      <name val="Arial"/>
      <family val="2"/>
      <charset val="186"/>
    </font>
    <font>
      <sz val="9"/>
      <name val="Segoe UI"/>
      <family val="2"/>
      <charset val="186"/>
    </font>
    <font>
      <b/>
      <sz val="10"/>
      <color rgb="FF0070C0"/>
      <name val="Arial"/>
      <family val="2"/>
      <charset val="186"/>
    </font>
    <font>
      <b/>
      <sz val="9"/>
      <color theme="1"/>
      <name val="Arial"/>
      <family val="2"/>
      <charset val="186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CFFEB"/>
        <bgColor indexed="64"/>
      </patternFill>
    </fill>
    <fill>
      <patternFill patternType="solid">
        <fgColor theme="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theme="2"/>
      </bottom>
      <diagonal/>
    </border>
  </borders>
  <cellStyleXfs count="48">
    <xf numFmtId="0" fontId="0" fillId="0" borderId="0"/>
    <xf numFmtId="166" fontId="9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0" borderId="0"/>
    <xf numFmtId="0" fontId="8" fillId="0" borderId="0"/>
    <xf numFmtId="0" fontId="3" fillId="0" borderId="0"/>
    <xf numFmtId="0" fontId="9" fillId="0" borderId="0" applyNumberFormat="0" applyFont="0" applyBorder="0" applyProtection="0"/>
    <xf numFmtId="0" fontId="3" fillId="0" borderId="0"/>
    <xf numFmtId="0" fontId="9" fillId="0" borderId="0" applyNumberFormat="0" applyFont="0" applyBorder="0" applyProtection="0"/>
    <xf numFmtId="0" fontId="8" fillId="0" borderId="0"/>
    <xf numFmtId="0" fontId="10" fillId="0" borderId="0" applyNumberFormat="0" applyBorder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9" fontId="3" fillId="0" borderId="0" applyFont="0" applyFill="0" applyAlignment="0" applyProtection="0"/>
    <xf numFmtId="9" fontId="9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6" fillId="0" borderId="0"/>
    <xf numFmtId="0" fontId="11" fillId="0" borderId="0" applyNumberFormat="0" applyBorder="0" applyProtection="0"/>
  </cellStyleXfs>
  <cellXfs count="126">
    <xf numFmtId="0" fontId="0" fillId="0" borderId="0" xfId="0"/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wrapText="1"/>
    </xf>
    <xf numFmtId="0" fontId="4" fillId="0" borderId="0" xfId="0" applyFont="1" applyAlignment="1">
      <alignment wrapText="1"/>
    </xf>
    <xf numFmtId="3" fontId="3" fillId="0" borderId="0" xfId="0" applyNumberFormat="1" applyFont="1" applyAlignment="1">
      <alignment horizontal="right"/>
    </xf>
    <xf numFmtId="49" fontId="4" fillId="0" borderId="0" xfId="0" applyNumberFormat="1" applyFont="1" applyAlignment="1">
      <alignment vertical="top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3" fontId="3" fillId="0" borderId="0" xfId="0" applyNumberFormat="1" applyFont="1"/>
    <xf numFmtId="0" fontId="4" fillId="0" borderId="0" xfId="0" applyFont="1" applyAlignment="1">
      <alignment horizontal="right"/>
    </xf>
    <xf numFmtId="1" fontId="3" fillId="0" borderId="0" xfId="0" applyNumberFormat="1" applyFont="1" applyAlignment="1">
      <alignment wrapText="1"/>
    </xf>
    <xf numFmtId="1" fontId="3" fillId="0" borderId="0" xfId="0" applyNumberFormat="1" applyFont="1"/>
    <xf numFmtId="0" fontId="3" fillId="0" borderId="0" xfId="0" applyFont="1" applyAlignment="1">
      <alignment horizontal="right"/>
    </xf>
    <xf numFmtId="0" fontId="4" fillId="0" borderId="6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0" fontId="14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vertical="center" textRotation="90" wrapText="1"/>
    </xf>
    <xf numFmtId="4" fontId="3" fillId="0" borderId="0" xfId="0" applyNumberFormat="1" applyFont="1"/>
    <xf numFmtId="0" fontId="1" fillId="0" borderId="0" xfId="0" applyFont="1"/>
    <xf numFmtId="4" fontId="13" fillId="0" borderId="2" xfId="0" applyNumberFormat="1" applyFont="1" applyBorder="1"/>
    <xf numFmtId="0" fontId="13" fillId="0" borderId="2" xfId="0" applyFont="1" applyBorder="1" applyAlignment="1">
      <alignment wrapText="1"/>
    </xf>
    <xf numFmtId="4" fontId="13" fillId="2" borderId="2" xfId="0" applyNumberFormat="1" applyFont="1" applyFill="1" applyBorder="1"/>
    <xf numFmtId="0" fontId="13" fillId="2" borderId="1" xfId="0" applyFont="1" applyFill="1" applyBorder="1" applyAlignment="1">
      <alignment horizontal="left" wrapText="1"/>
    </xf>
    <xf numFmtId="49" fontId="13" fillId="3" borderId="2" xfId="0" applyNumberFormat="1" applyFont="1" applyFill="1" applyBorder="1" applyAlignment="1">
      <alignment horizontal="left"/>
    </xf>
    <xf numFmtId="49" fontId="13" fillId="2" borderId="2" xfId="0" applyNumberFormat="1" applyFont="1" applyFill="1" applyBorder="1" applyAlignment="1">
      <alignment horizontal="left"/>
    </xf>
    <xf numFmtId="0" fontId="13" fillId="0" borderId="2" xfId="0" applyFont="1" applyBorder="1"/>
    <xf numFmtId="0" fontId="14" fillId="3" borderId="2" xfId="0" applyFont="1" applyFill="1" applyBorder="1" applyAlignment="1">
      <alignment horizontal="left" vertical="top" wrapText="1"/>
    </xf>
    <xf numFmtId="4" fontId="13" fillId="0" borderId="1" xfId="0" applyNumberFormat="1" applyFont="1" applyBorder="1" applyAlignment="1">
      <alignment horizontal="right"/>
    </xf>
    <xf numFmtId="0" fontId="4" fillId="3" borderId="2" xfId="0" applyFont="1" applyFill="1" applyBorder="1" applyAlignment="1">
      <alignment horizontal="center" wrapText="1"/>
    </xf>
    <xf numFmtId="0" fontId="4" fillId="3" borderId="1" xfId="3" applyNumberFormat="1" applyFont="1" applyFill="1" applyBorder="1" applyAlignment="1">
      <alignment horizontal="center"/>
    </xf>
    <xf numFmtId="4" fontId="15" fillId="0" borderId="0" xfId="0" applyNumberFormat="1" applyFont="1"/>
    <xf numFmtId="49" fontId="13" fillId="0" borderId="2" xfId="0" applyNumberFormat="1" applyFont="1" applyBorder="1" applyAlignment="1">
      <alignment horizontal="left"/>
    </xf>
    <xf numFmtId="49" fontId="14" fillId="0" borderId="2" xfId="0" applyNumberFormat="1" applyFont="1" applyBorder="1" applyAlignment="1">
      <alignment horizontal="center" vertical="center" wrapText="1"/>
    </xf>
    <xf numFmtId="4" fontId="14" fillId="3" borderId="1" xfId="0" applyNumberFormat="1" applyFont="1" applyFill="1" applyBorder="1"/>
    <xf numFmtId="4" fontId="13" fillId="0" borderId="0" xfId="0" applyNumberFormat="1" applyFont="1" applyAlignment="1">
      <alignment horizontal="right"/>
    </xf>
    <xf numFmtId="0" fontId="14" fillId="0" borderId="0" xfId="0" applyFont="1"/>
    <xf numFmtId="0" fontId="13" fillId="0" borderId="0" xfId="0" applyFont="1" applyAlignment="1">
      <alignment wrapText="1"/>
    </xf>
    <xf numFmtId="4" fontId="13" fillId="0" borderId="0" xfId="0" applyNumberFormat="1" applyFont="1"/>
    <xf numFmtId="0" fontId="16" fillId="0" borderId="2" xfId="0" applyFont="1" applyBorder="1" applyAlignment="1">
      <alignment horizontal="center" vertical="center" wrapText="1"/>
    </xf>
    <xf numFmtId="3" fontId="16" fillId="0" borderId="1" xfId="0" applyNumberFormat="1" applyFont="1" applyBorder="1" applyAlignment="1">
      <alignment horizontal="center" vertical="center" wrapText="1"/>
    </xf>
    <xf numFmtId="3" fontId="16" fillId="0" borderId="2" xfId="0" applyNumberFormat="1" applyFont="1" applyBorder="1" applyAlignment="1">
      <alignment horizontal="center" vertical="center" wrapText="1"/>
    </xf>
    <xf numFmtId="4" fontId="14" fillId="0" borderId="2" xfId="0" applyNumberFormat="1" applyFont="1" applyBorder="1" applyAlignment="1">
      <alignment horizontal="right"/>
    </xf>
    <xf numFmtId="4" fontId="13" fillId="0" borderId="0" xfId="0" applyNumberFormat="1" applyFont="1" applyAlignment="1">
      <alignment wrapText="1"/>
    </xf>
    <xf numFmtId="0" fontId="13" fillId="0" borderId="0" xfId="0" applyFont="1"/>
    <xf numFmtId="3" fontId="13" fillId="0" borderId="0" xfId="0" applyNumberFormat="1" applyFont="1"/>
    <xf numFmtId="4" fontId="13" fillId="0" borderId="2" xfId="0" applyNumberFormat="1" applyFont="1" applyBorder="1" applyAlignment="1">
      <alignment horizontal="right"/>
    </xf>
    <xf numFmtId="0" fontId="13" fillId="0" borderId="5" xfId="0" applyFont="1" applyBorder="1"/>
    <xf numFmtId="49" fontId="14" fillId="0" borderId="0" xfId="0" applyNumberFormat="1" applyFont="1" applyAlignment="1">
      <alignment horizontal="left" vertical="top"/>
    </xf>
    <xf numFmtId="0" fontId="14" fillId="0" borderId="0" xfId="0" applyFont="1" applyAlignment="1">
      <alignment wrapText="1"/>
    </xf>
    <xf numFmtId="0" fontId="14" fillId="0" borderId="2" xfId="0" applyFont="1" applyBorder="1" applyAlignment="1">
      <alignment horizontal="right" vertical="top" wrapText="1"/>
    </xf>
    <xf numFmtId="0" fontId="14" fillId="0" borderId="2" xfId="0" applyFont="1" applyBorder="1" applyAlignment="1">
      <alignment horizontal="center"/>
    </xf>
    <xf numFmtId="0" fontId="14" fillId="0" borderId="1" xfId="0" applyFont="1" applyBorder="1" applyAlignment="1">
      <alignment horizontal="center" wrapText="1"/>
    </xf>
    <xf numFmtId="4" fontId="14" fillId="0" borderId="2" xfId="0" applyNumberFormat="1" applyFont="1" applyBorder="1" applyAlignment="1">
      <alignment horizontal="center" wrapText="1"/>
    </xf>
    <xf numFmtId="4" fontId="14" fillId="0" borderId="4" xfId="0" applyNumberFormat="1" applyFont="1" applyBorder="1" applyAlignment="1">
      <alignment horizontal="center" wrapText="1"/>
    </xf>
    <xf numFmtId="4" fontId="14" fillId="0" borderId="8" xfId="0" applyNumberFormat="1" applyFont="1" applyBorder="1" applyAlignment="1">
      <alignment horizontal="center" wrapText="1"/>
    </xf>
    <xf numFmtId="0" fontId="14" fillId="0" borderId="2" xfId="0" applyFont="1" applyBorder="1" applyAlignment="1">
      <alignment horizontal="left"/>
    </xf>
    <xf numFmtId="4" fontId="14" fillId="0" borderId="1" xfId="0" applyNumberFormat="1" applyFont="1" applyBorder="1" applyAlignment="1">
      <alignment horizontal="right"/>
    </xf>
    <xf numFmtId="4" fontId="17" fillId="0" borderId="2" xfId="5" applyNumberFormat="1" applyFont="1" applyBorder="1" applyAlignment="1">
      <alignment wrapText="1"/>
    </xf>
    <xf numFmtId="4" fontId="17" fillId="0" borderId="1" xfId="5" applyNumberFormat="1" applyFont="1" applyBorder="1" applyAlignment="1">
      <alignment wrapText="1"/>
    </xf>
    <xf numFmtId="0" fontId="14" fillId="0" borderId="2" xfId="0" applyFont="1" applyBorder="1" applyAlignment="1">
      <alignment horizontal="left" vertical="center"/>
    </xf>
    <xf numFmtId="49" fontId="13" fillId="0" borderId="2" xfId="0" applyNumberFormat="1" applyFont="1" applyBorder="1" applyAlignment="1">
      <alignment horizontal="left" vertical="center"/>
    </xf>
    <xf numFmtId="0" fontId="14" fillId="0" borderId="0" xfId="0" applyFont="1" applyAlignment="1">
      <alignment horizontal="left"/>
    </xf>
    <xf numFmtId="1" fontId="14" fillId="0" borderId="0" xfId="0" applyNumberFormat="1" applyFont="1" applyAlignment="1">
      <alignment horizontal="left"/>
    </xf>
    <xf numFmtId="0" fontId="14" fillId="0" borderId="2" xfId="0" applyFont="1" applyBorder="1" applyAlignment="1">
      <alignment horizontal="left" vertical="center" wrapText="1"/>
    </xf>
    <xf numFmtId="4" fontId="14" fillId="0" borderId="2" xfId="0" applyNumberFormat="1" applyFont="1" applyBorder="1"/>
    <xf numFmtId="49" fontId="13" fillId="0" borderId="5" xfId="0" applyNumberFormat="1" applyFont="1" applyBorder="1" applyAlignment="1">
      <alignment horizontal="left"/>
    </xf>
    <xf numFmtId="1" fontId="1" fillId="0" borderId="0" xfId="0" applyNumberFormat="1" applyFont="1"/>
    <xf numFmtId="0" fontId="16" fillId="2" borderId="3" xfId="0" applyFont="1" applyFill="1" applyBorder="1" applyAlignment="1">
      <alignment horizontal="center" vertical="center" wrapText="1"/>
    </xf>
    <xf numFmtId="0" fontId="16" fillId="2" borderId="7" xfId="0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left"/>
    </xf>
    <xf numFmtId="49" fontId="13" fillId="0" borderId="2" xfId="0" applyNumberFormat="1" applyFont="1" applyBorder="1"/>
    <xf numFmtId="0" fontId="4" fillId="3" borderId="2" xfId="3" applyNumberFormat="1" applyFont="1" applyFill="1" applyBorder="1" applyAlignment="1">
      <alignment horizontal="center"/>
    </xf>
    <xf numFmtId="0" fontId="13" fillId="0" borderId="1" xfId="0" applyFont="1" applyBorder="1" applyAlignment="1">
      <alignment wrapText="1"/>
    </xf>
    <xf numFmtId="4" fontId="18" fillId="0" borderId="0" xfId="0" applyNumberFormat="1" applyFont="1"/>
    <xf numFmtId="0" fontId="13" fillId="2" borderId="1" xfId="0" applyFont="1" applyFill="1" applyBorder="1" applyAlignment="1">
      <alignment wrapText="1"/>
    </xf>
    <xf numFmtId="1" fontId="14" fillId="0" borderId="2" xfId="0" applyNumberFormat="1" applyFont="1" applyBorder="1" applyAlignment="1">
      <alignment horizontal="center"/>
    </xf>
    <xf numFmtId="1" fontId="13" fillId="0" borderId="0" xfId="0" applyNumberFormat="1" applyFont="1"/>
    <xf numFmtId="1" fontId="14" fillId="0" borderId="1" xfId="3" applyNumberFormat="1" applyFont="1" applyBorder="1" applyAlignment="1">
      <alignment horizontal="center"/>
    </xf>
    <xf numFmtId="1" fontId="14" fillId="0" borderId="0" xfId="0" applyNumberFormat="1" applyFont="1" applyAlignment="1">
      <alignment horizontal="center"/>
    </xf>
    <xf numFmtId="4" fontId="4" fillId="0" borderId="0" xfId="0" applyNumberFormat="1" applyFont="1"/>
    <xf numFmtId="0" fontId="13" fillId="0" borderId="2" xfId="0" applyFont="1" applyBorder="1" applyAlignment="1">
      <alignment horizontal="left" vertical="center" wrapText="1"/>
    </xf>
    <xf numFmtId="0" fontId="14" fillId="0" borderId="2" xfId="0" applyFont="1" applyBorder="1" applyAlignment="1">
      <alignment horizontal="left" vertical="center" wrapText="1" shrinkToFit="1"/>
    </xf>
    <xf numFmtId="0" fontId="14" fillId="0" borderId="2" xfId="0" applyFont="1" applyBorder="1" applyAlignment="1">
      <alignment vertical="center" wrapText="1"/>
    </xf>
    <xf numFmtId="0" fontId="13" fillId="0" borderId="2" xfId="0" applyFont="1" applyBorder="1" applyAlignment="1">
      <alignment horizontal="left" vertical="center" wrapText="1" shrinkToFit="1"/>
    </xf>
    <xf numFmtId="0" fontId="2" fillId="0" borderId="12" xfId="0" applyFont="1" applyBorder="1" applyAlignment="1">
      <alignment vertical="center" textRotation="90" wrapText="1"/>
    </xf>
    <xf numFmtId="0" fontId="13" fillId="0" borderId="6" xfId="0" applyFont="1" applyBorder="1" applyAlignment="1">
      <alignment horizontal="left" vertical="center" wrapText="1"/>
    </xf>
    <xf numFmtId="0" fontId="13" fillId="2" borderId="8" xfId="0" applyFont="1" applyFill="1" applyBorder="1" applyAlignment="1">
      <alignment horizontal="left" vertical="center" wrapText="1"/>
    </xf>
    <xf numFmtId="4" fontId="14" fillId="3" borderId="4" xfId="0" applyNumberFormat="1" applyFont="1" applyFill="1" applyBorder="1" applyAlignment="1">
      <alignment horizontal="right"/>
    </xf>
    <xf numFmtId="0" fontId="14" fillId="3" borderId="1" xfId="0" applyFont="1" applyFill="1" applyBorder="1" applyAlignment="1">
      <alignment horizontal="left" vertical="center" wrapText="1"/>
    </xf>
    <xf numFmtId="4" fontId="13" fillId="2" borderId="2" xfId="0" applyNumberFormat="1" applyFont="1" applyFill="1" applyBorder="1" applyAlignment="1">
      <alignment horizontal="right"/>
    </xf>
    <xf numFmtId="0" fontId="3" fillId="0" borderId="2" xfId="0" applyFont="1" applyBorder="1"/>
    <xf numFmtId="4" fontId="1" fillId="0" borderId="0" xfId="0" applyNumberFormat="1" applyFont="1"/>
    <xf numFmtId="0" fontId="19" fillId="0" borderId="0" xfId="0" applyFont="1" applyAlignment="1">
      <alignment vertical="center"/>
    </xf>
    <xf numFmtId="0" fontId="4" fillId="2" borderId="0" xfId="0" applyFont="1" applyFill="1"/>
    <xf numFmtId="4" fontId="20" fillId="2" borderId="0" xfId="0" applyNumberFormat="1" applyFont="1" applyFill="1"/>
    <xf numFmtId="3" fontId="18" fillId="2" borderId="0" xfId="0" applyNumberFormat="1" applyFont="1" applyFill="1"/>
    <xf numFmtId="4" fontId="3" fillId="0" borderId="0" xfId="0" applyNumberFormat="1" applyFont="1" applyAlignment="1">
      <alignment horizontal="right"/>
    </xf>
    <xf numFmtId="4" fontId="2" fillId="0" borderId="0" xfId="0" applyNumberFormat="1" applyFont="1"/>
    <xf numFmtId="4" fontId="13" fillId="4" borderId="2" xfId="0" applyNumberFormat="1" applyFont="1" applyFill="1" applyBorder="1"/>
    <xf numFmtId="4" fontId="14" fillId="4" borderId="2" xfId="0" applyNumberFormat="1" applyFont="1" applyFill="1" applyBorder="1"/>
    <xf numFmtId="4" fontId="21" fillId="3" borderId="2" xfId="0" applyNumberFormat="1" applyFont="1" applyFill="1" applyBorder="1"/>
    <xf numFmtId="4" fontId="17" fillId="4" borderId="2" xfId="0" applyNumberFormat="1" applyFont="1" applyFill="1" applyBorder="1"/>
    <xf numFmtId="4" fontId="21" fillId="4" borderId="2" xfId="0" applyNumberFormat="1" applyFont="1" applyFill="1" applyBorder="1"/>
    <xf numFmtId="1" fontId="14" fillId="0" borderId="2" xfId="0" applyNumberFormat="1" applyFont="1" applyBorder="1" applyAlignment="1">
      <alignment horizontal="center" wrapText="1"/>
    </xf>
    <xf numFmtId="0" fontId="14" fillId="0" borderId="2" xfId="0" applyFont="1" applyBorder="1" applyAlignment="1">
      <alignment horizontal="left" wrapText="1"/>
    </xf>
    <xf numFmtId="0" fontId="13" fillId="0" borderId="2" xfId="0" applyFont="1" applyBorder="1" applyAlignment="1">
      <alignment horizontal="left" wrapText="1"/>
    </xf>
    <xf numFmtId="49" fontId="13" fillId="0" borderId="2" xfId="0" applyNumberFormat="1" applyFont="1" applyBorder="1" applyAlignment="1"/>
    <xf numFmtId="0" fontId="1" fillId="0" borderId="2" xfId="0" applyFont="1" applyBorder="1" applyAlignment="1">
      <alignment horizontal="left"/>
    </xf>
    <xf numFmtId="0" fontId="13" fillId="0" borderId="2" xfId="0" applyFont="1" applyBorder="1" applyAlignment="1">
      <alignment horizontal="center" wrapText="1"/>
    </xf>
    <xf numFmtId="0" fontId="13" fillId="0" borderId="3" xfId="0" applyFont="1" applyBorder="1" applyAlignment="1">
      <alignment horizontal="center" wrapText="1"/>
    </xf>
    <xf numFmtId="0" fontId="13" fillId="0" borderId="4" xfId="0" applyFont="1" applyBorder="1" applyAlignment="1">
      <alignment horizontal="center" wrapText="1"/>
    </xf>
    <xf numFmtId="0" fontId="13" fillId="0" borderId="6" xfId="0" applyFont="1" applyBorder="1" applyAlignment="1">
      <alignment horizontal="center" wrapText="1"/>
    </xf>
    <xf numFmtId="0" fontId="13" fillId="0" borderId="8" xfId="0" applyFont="1" applyBorder="1" applyAlignment="1">
      <alignment horizontal="center" wrapText="1"/>
    </xf>
    <xf numFmtId="0" fontId="2" fillId="0" borderId="9" xfId="0" applyFont="1" applyBorder="1" applyAlignment="1">
      <alignment horizontal="center" vertical="center" textRotation="90" wrapText="1"/>
    </xf>
    <xf numFmtId="0" fontId="2" fillId="0" borderId="11" xfId="0" applyFont="1" applyBorder="1" applyAlignment="1">
      <alignment horizontal="center" vertical="center" textRotation="90" wrapText="1"/>
    </xf>
    <xf numFmtId="0" fontId="13" fillId="0" borderId="10" xfId="0" applyFont="1" applyBorder="1" applyAlignment="1">
      <alignment horizontal="center" wrapText="1"/>
    </xf>
    <xf numFmtId="0" fontId="13" fillId="0" borderId="0" xfId="0" applyFont="1" applyAlignment="1">
      <alignment horizont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3" fontId="1" fillId="0" borderId="0" xfId="0" applyNumberFormat="1" applyFont="1" applyAlignment="1">
      <alignment horizontal="left" vertical="top" wrapText="1"/>
    </xf>
  </cellXfs>
  <cellStyles count="48">
    <cellStyle name="Comma 2" xfId="1" xr:uid="{00000000-0005-0000-0000-000000000000}"/>
    <cellStyle name="Comma 3" xfId="2" xr:uid="{00000000-0005-0000-0000-000001000000}"/>
    <cellStyle name="Koma" xfId="3" builtinId="3"/>
    <cellStyle name="Normaallaad" xfId="0" builtinId="0"/>
    <cellStyle name="Normal 10" xfId="4" xr:uid="{00000000-0005-0000-0000-000004000000}"/>
    <cellStyle name="Normal 11" xfId="5" xr:uid="{00000000-0005-0000-0000-000005000000}"/>
    <cellStyle name="Normal 2" xfId="6" xr:uid="{00000000-0005-0000-0000-000006000000}"/>
    <cellStyle name="Normal 2 2" xfId="7" xr:uid="{00000000-0005-0000-0000-000007000000}"/>
    <cellStyle name="Normal 3" xfId="8" xr:uid="{00000000-0005-0000-0000-000008000000}"/>
    <cellStyle name="Normal 3 2" xfId="9" xr:uid="{00000000-0005-0000-0000-000009000000}"/>
    <cellStyle name="Normal 4" xfId="10" xr:uid="{00000000-0005-0000-0000-00000A000000}"/>
    <cellStyle name="Normal 4 2" xfId="11" xr:uid="{00000000-0005-0000-0000-00000B000000}"/>
    <cellStyle name="Normal 4 3" xfId="12" xr:uid="{00000000-0005-0000-0000-00000C000000}"/>
    <cellStyle name="Normal 4 3 2" xfId="13" xr:uid="{00000000-0005-0000-0000-00000D000000}"/>
    <cellStyle name="Normal 4 3 2 2" xfId="14" xr:uid="{00000000-0005-0000-0000-00000E000000}"/>
    <cellStyle name="Normal 4 3 3" xfId="15" xr:uid="{00000000-0005-0000-0000-00000F000000}"/>
    <cellStyle name="Normal 4 4" xfId="16" xr:uid="{00000000-0005-0000-0000-000010000000}"/>
    <cellStyle name="Normal 4 4 2" xfId="17" xr:uid="{00000000-0005-0000-0000-000011000000}"/>
    <cellStyle name="Normal 4 5" xfId="18" xr:uid="{00000000-0005-0000-0000-000012000000}"/>
    <cellStyle name="Normal 5" xfId="19" xr:uid="{00000000-0005-0000-0000-000013000000}"/>
    <cellStyle name="Normal 6" xfId="20" xr:uid="{00000000-0005-0000-0000-000014000000}"/>
    <cellStyle name="Normal 6 2" xfId="21" xr:uid="{00000000-0005-0000-0000-000015000000}"/>
    <cellStyle name="Normal 6 2 2" xfId="22" xr:uid="{00000000-0005-0000-0000-000016000000}"/>
    <cellStyle name="Normal 6 2 2 2" xfId="23" xr:uid="{00000000-0005-0000-0000-000017000000}"/>
    <cellStyle name="Normal 6 2 3" xfId="24" xr:uid="{00000000-0005-0000-0000-000018000000}"/>
    <cellStyle name="Normal 6 3" xfId="25" xr:uid="{00000000-0005-0000-0000-000019000000}"/>
    <cellStyle name="Normal 6 3 2" xfId="26" xr:uid="{00000000-0005-0000-0000-00001A000000}"/>
    <cellStyle name="Normal 6 4" xfId="27" xr:uid="{00000000-0005-0000-0000-00001B000000}"/>
    <cellStyle name="Normal 7" xfId="28" xr:uid="{00000000-0005-0000-0000-00001C000000}"/>
    <cellStyle name="Normal 7 2" xfId="29" xr:uid="{00000000-0005-0000-0000-00001D000000}"/>
    <cellStyle name="Normal 8" xfId="30" xr:uid="{00000000-0005-0000-0000-00001E000000}"/>
    <cellStyle name="Normal 8 2" xfId="31" xr:uid="{00000000-0005-0000-0000-00001F000000}"/>
    <cellStyle name="Normal 9" xfId="32" xr:uid="{00000000-0005-0000-0000-000020000000}"/>
    <cellStyle name="Normal 9 2" xfId="33" xr:uid="{00000000-0005-0000-0000-000021000000}"/>
    <cellStyle name="Percent 2" xfId="34" xr:uid="{00000000-0005-0000-0000-000022000000}"/>
    <cellStyle name="Percent 2 2" xfId="35" xr:uid="{00000000-0005-0000-0000-000023000000}"/>
    <cellStyle name="Percent 3" xfId="36" xr:uid="{00000000-0005-0000-0000-000024000000}"/>
    <cellStyle name="Percent 3 2" xfId="37" xr:uid="{00000000-0005-0000-0000-000025000000}"/>
    <cellStyle name="Percent 3 3" xfId="38" xr:uid="{00000000-0005-0000-0000-000026000000}"/>
    <cellStyle name="Percent 3 3 2" xfId="39" xr:uid="{00000000-0005-0000-0000-000027000000}"/>
    <cellStyle name="Percent 3 3 2 2" xfId="40" xr:uid="{00000000-0005-0000-0000-000028000000}"/>
    <cellStyle name="Percent 3 3 3" xfId="41" xr:uid="{00000000-0005-0000-0000-000029000000}"/>
    <cellStyle name="Percent 3 4" xfId="42" xr:uid="{00000000-0005-0000-0000-00002A000000}"/>
    <cellStyle name="Percent 3 4 2" xfId="43" xr:uid="{00000000-0005-0000-0000-00002B000000}"/>
    <cellStyle name="Percent 3 5" xfId="44" xr:uid="{00000000-0005-0000-0000-00002C000000}"/>
    <cellStyle name="Percent 4" xfId="45" xr:uid="{00000000-0005-0000-0000-00002D000000}"/>
    <cellStyle name="Style 1" xfId="46" xr:uid="{00000000-0005-0000-0000-00002E000000}"/>
    <cellStyle name="Style 1 2" xfId="47" xr:uid="{00000000-0005-0000-0000-00002F000000}"/>
  </cellStyles>
  <dxfs count="0"/>
  <tableStyles count="0" defaultTableStyle="TableStyleMedium2" defaultPivotStyle="PivotStyleLight16"/>
  <colors>
    <mruColors>
      <color rgb="FFFCFFEB"/>
      <color rgb="FFEFFFFF"/>
      <color rgb="FFE1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1042142</xdr:colOff>
      <xdr:row>0</xdr:row>
      <xdr:rowOff>1182727</xdr:rowOff>
    </xdr:to>
    <xdr:pic>
      <xdr:nvPicPr>
        <xdr:cNvPr id="3" name="Pilt 2">
          <a:extLst>
            <a:ext uri="{FF2B5EF4-FFF2-40B4-BE49-F238E27FC236}">
              <a16:creationId xmlns:a16="http://schemas.microsoft.com/office/drawing/2014/main" id="{BD7700A8-C6F7-4203-9938-CDF6A1EFAA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030144" cy="118272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65"/>
  <sheetViews>
    <sheetView tabSelected="1" zoomScaleNormal="100" workbookViewId="0">
      <selection activeCell="N19" sqref="N19"/>
    </sheetView>
  </sheetViews>
  <sheetFormatPr defaultColWidth="9.21875" defaultRowHeight="13.2"/>
  <cols>
    <col min="1" max="1" width="14.77734375" style="1" customWidth="1"/>
    <col min="2" max="2" width="30" style="3" customWidth="1"/>
    <col min="3" max="3" width="9" style="1" customWidth="1"/>
    <col min="4" max="4" width="48.21875" style="3" customWidth="1"/>
    <col min="5" max="5" width="14.77734375" style="5" customWidth="1"/>
    <col min="6" max="6" width="14.77734375" style="10" customWidth="1"/>
    <col min="7" max="7" width="14.5546875" style="10" customWidth="1"/>
    <col min="8" max="8" width="13.77734375" style="1" customWidth="1"/>
    <col min="9" max="9" width="14.5546875" style="1" customWidth="1"/>
    <col min="10" max="10" width="14.21875" style="1" customWidth="1"/>
    <col min="11" max="11" width="14.77734375" style="1" customWidth="1"/>
    <col min="12" max="12" width="13.5546875" style="1" customWidth="1"/>
    <col min="13" max="13" width="14.5546875" style="1" customWidth="1"/>
    <col min="14" max="14" width="17.21875" style="1" customWidth="1"/>
    <col min="15" max="15" width="12.5546875" style="1" customWidth="1"/>
    <col min="16" max="16" width="15.21875" style="1" customWidth="1"/>
    <col min="17" max="17" width="15" style="1" customWidth="1"/>
    <col min="18" max="18" width="9.21875" style="1" bestFit="1" customWidth="1"/>
    <col min="19" max="19" width="9.44140625" style="1" bestFit="1" customWidth="1"/>
    <col min="20" max="21" width="9.21875" style="1" bestFit="1" customWidth="1"/>
    <col min="22" max="16384" width="9.21875" style="1"/>
  </cols>
  <sheetData>
    <row r="1" spans="1:23" ht="94.5" customHeight="1">
      <c r="G1" s="125" t="s">
        <v>87</v>
      </c>
      <c r="H1" s="125"/>
      <c r="I1" s="125"/>
    </row>
    <row r="2" spans="1:23" ht="13.8">
      <c r="A2" s="2" t="s">
        <v>36</v>
      </c>
      <c r="H2" s="10"/>
      <c r="W2" s="11"/>
    </row>
    <row r="3" spans="1:23">
      <c r="H3" s="10"/>
      <c r="W3" s="9"/>
    </row>
    <row r="4" spans="1:23">
      <c r="A4" s="1" t="s">
        <v>35</v>
      </c>
      <c r="C4" s="5"/>
      <c r="D4" s="5"/>
      <c r="W4" s="14"/>
    </row>
    <row r="5" spans="1:23">
      <c r="A5" s="20" t="s">
        <v>55</v>
      </c>
      <c r="C5" s="2"/>
      <c r="W5" s="14"/>
    </row>
    <row r="7" spans="1:23" ht="23.25" customHeight="1">
      <c r="A7" s="2" t="s">
        <v>10</v>
      </c>
      <c r="B7" s="4"/>
      <c r="C7" s="2"/>
    </row>
    <row r="8" spans="1:23" s="2" customFormat="1" ht="21.75" customHeight="1">
      <c r="B8" s="4"/>
      <c r="C8" s="6"/>
      <c r="D8" s="30" t="s">
        <v>3</v>
      </c>
      <c r="E8" s="31">
        <v>2023</v>
      </c>
      <c r="F8" s="31">
        <v>2024</v>
      </c>
      <c r="G8" s="31">
        <v>2025</v>
      </c>
      <c r="H8" s="31">
        <v>2026</v>
      </c>
      <c r="I8" s="31">
        <v>2027</v>
      </c>
      <c r="J8" s="31">
        <v>2028</v>
      </c>
      <c r="K8" s="74">
        <v>2029</v>
      </c>
      <c r="L8" s="74" t="s">
        <v>83</v>
      </c>
    </row>
    <row r="9" spans="1:23" s="7" customFormat="1" ht="26.4">
      <c r="A9" s="15" t="s">
        <v>20</v>
      </c>
      <c r="B9" s="17" t="s">
        <v>21</v>
      </c>
      <c r="C9" s="34" t="s">
        <v>0</v>
      </c>
      <c r="D9" s="40" t="s">
        <v>9</v>
      </c>
      <c r="E9" s="41" t="s">
        <v>58</v>
      </c>
      <c r="F9" s="41" t="s">
        <v>58</v>
      </c>
      <c r="G9" s="41" t="s">
        <v>58</v>
      </c>
      <c r="H9" s="41" t="s">
        <v>58</v>
      </c>
      <c r="I9" s="41" t="s">
        <v>58</v>
      </c>
      <c r="J9" s="41" t="s">
        <v>58</v>
      </c>
      <c r="K9" s="42" t="s">
        <v>58</v>
      </c>
      <c r="L9" s="42" t="s">
        <v>58</v>
      </c>
    </row>
    <row r="10" spans="1:23" s="7" customFormat="1" ht="14.25" customHeight="1">
      <c r="A10" s="116" t="s">
        <v>42</v>
      </c>
      <c r="C10" s="112">
        <v>1</v>
      </c>
      <c r="D10" s="112">
        <v>2</v>
      </c>
      <c r="E10" s="114">
        <v>3</v>
      </c>
      <c r="F10" s="118">
        <v>4</v>
      </c>
      <c r="G10" s="112">
        <v>5</v>
      </c>
      <c r="H10" s="112">
        <v>6</v>
      </c>
      <c r="I10" s="114">
        <v>7</v>
      </c>
      <c r="J10" s="111">
        <v>8</v>
      </c>
      <c r="K10" s="111">
        <v>9</v>
      </c>
      <c r="L10" s="111">
        <v>10</v>
      </c>
    </row>
    <row r="11" spans="1:23" s="8" customFormat="1" ht="14.7" customHeight="1">
      <c r="A11" s="117"/>
      <c r="B11" s="70"/>
      <c r="C11" s="113"/>
      <c r="D11" s="113"/>
      <c r="E11" s="115"/>
      <c r="F11" s="119"/>
      <c r="G11" s="113"/>
      <c r="H11" s="113"/>
      <c r="I11" s="115"/>
      <c r="J11" s="111"/>
      <c r="K11" s="111"/>
      <c r="L11" s="111"/>
    </row>
    <row r="12" spans="1:23" s="2" customFormat="1" ht="32.25" customHeight="1">
      <c r="A12" s="117"/>
      <c r="B12" s="70"/>
      <c r="C12" s="25" t="s">
        <v>22</v>
      </c>
      <c r="D12" s="28" t="s">
        <v>43</v>
      </c>
      <c r="E12" s="35">
        <f t="shared" ref="E12:K12" si="0">E13+E31</f>
        <v>191508.43949999998</v>
      </c>
      <c r="F12" s="35">
        <f t="shared" si="0"/>
        <v>569043.11999999988</v>
      </c>
      <c r="G12" s="35">
        <f t="shared" si="0"/>
        <v>1355541.0024999999</v>
      </c>
      <c r="H12" s="35">
        <f t="shared" si="0"/>
        <v>1389696.9005000002</v>
      </c>
      <c r="I12" s="35">
        <f t="shared" si="0"/>
        <v>1071893.8999999999</v>
      </c>
      <c r="J12" s="35">
        <f t="shared" si="0"/>
        <v>804188.63120000006</v>
      </c>
      <c r="K12" s="35">
        <f t="shared" si="0"/>
        <v>477165.00199999998</v>
      </c>
      <c r="L12" s="103">
        <f>L13*1.07</f>
        <v>5859036.9956999999</v>
      </c>
      <c r="M12" s="96"/>
      <c r="N12" s="82"/>
    </row>
    <row r="13" spans="1:23" s="2" customFormat="1" ht="28.5" customHeight="1">
      <c r="A13" s="117"/>
      <c r="B13" s="69" t="s">
        <v>46</v>
      </c>
      <c r="C13" s="26" t="s">
        <v>59</v>
      </c>
      <c r="D13" s="24" t="s">
        <v>18</v>
      </c>
      <c r="E13" s="21">
        <f>E14+E15+E16</f>
        <v>178979.84999999998</v>
      </c>
      <c r="F13" s="21">
        <f>F14+F15+F16</f>
        <v>531815.99999999988</v>
      </c>
      <c r="G13" s="21">
        <f>G14+G15+G16</f>
        <v>1266860.75</v>
      </c>
      <c r="H13" s="21">
        <f t="shared" ref="H13:K13" si="1">H14+H15+H16</f>
        <v>1298782.1500000001</v>
      </c>
      <c r="I13" s="21">
        <f t="shared" si="1"/>
        <v>1001770</v>
      </c>
      <c r="J13" s="21">
        <f t="shared" si="1"/>
        <v>751578.16</v>
      </c>
      <c r="K13" s="21">
        <f t="shared" si="1"/>
        <v>445948.6</v>
      </c>
      <c r="L13" s="104">
        <f>L14+L15+L16</f>
        <v>5475735.5099999998</v>
      </c>
      <c r="M13" s="97"/>
      <c r="N13" s="82"/>
    </row>
    <row r="14" spans="1:23" s="2" customFormat="1" ht="28.5" customHeight="1">
      <c r="A14" s="117"/>
      <c r="B14" s="70"/>
      <c r="C14" s="26" t="s">
        <v>60</v>
      </c>
      <c r="D14" s="24" t="s">
        <v>44</v>
      </c>
      <c r="E14" s="21">
        <v>42302</v>
      </c>
      <c r="F14" s="21">
        <v>53442.49</v>
      </c>
      <c r="G14" s="21">
        <v>109582</v>
      </c>
      <c r="H14" s="21">
        <v>112660.84</v>
      </c>
      <c r="I14" s="21">
        <v>99000</v>
      </c>
      <c r="J14" s="21">
        <v>90000</v>
      </c>
      <c r="K14" s="21">
        <v>85012.67</v>
      </c>
      <c r="L14" s="105">
        <f>SUM(E14:K14)</f>
        <v>592000</v>
      </c>
      <c r="M14" s="98"/>
      <c r="N14" s="94"/>
    </row>
    <row r="15" spans="1:23" s="2" customFormat="1" ht="28.5" customHeight="1">
      <c r="A15" s="117"/>
      <c r="B15" s="70"/>
      <c r="C15" s="26" t="s">
        <v>47</v>
      </c>
      <c r="D15" s="24" t="s">
        <v>45</v>
      </c>
      <c r="E15" s="21">
        <v>1689.14</v>
      </c>
      <c r="F15" s="21">
        <v>4232.7</v>
      </c>
      <c r="G15" s="21">
        <v>10000</v>
      </c>
      <c r="H15" s="21">
        <v>5000</v>
      </c>
      <c r="I15" s="21">
        <v>2500</v>
      </c>
      <c r="J15" s="21">
        <v>1578.16</v>
      </c>
      <c r="K15" s="21">
        <v>1000</v>
      </c>
      <c r="L15" s="105">
        <f>SUM(E15:K15)</f>
        <v>26000</v>
      </c>
      <c r="M15" s="98"/>
      <c r="N15" s="94"/>
    </row>
    <row r="16" spans="1:23" s="2" customFormat="1" ht="28.5" customHeight="1">
      <c r="A16" s="117"/>
      <c r="B16" s="71"/>
      <c r="C16" s="26" t="s">
        <v>61</v>
      </c>
      <c r="D16" s="24" t="s">
        <v>19</v>
      </c>
      <c r="E16" s="21">
        <f>E17+E19+E20+E21+E22</f>
        <v>134988.71</v>
      </c>
      <c r="F16" s="21">
        <f>F17+F19+F20+F21+F22</f>
        <v>474140.80999999994</v>
      </c>
      <c r="G16" s="21">
        <f>G19+G20+G21+G22</f>
        <v>1147278.75</v>
      </c>
      <c r="H16" s="21">
        <f>H18+H19+H20+H21+H22</f>
        <v>1181121.31</v>
      </c>
      <c r="I16" s="21">
        <f>I18+I19+I20+I21+I22</f>
        <v>900270</v>
      </c>
      <c r="J16" s="21">
        <f>J18+J19+J20+J21+J22</f>
        <v>660000</v>
      </c>
      <c r="K16" s="21">
        <f>K18+K19+K20+K21+K22</f>
        <v>359935.93</v>
      </c>
      <c r="L16" s="105">
        <f>SUM(E16:K16)</f>
        <v>4857735.51</v>
      </c>
      <c r="M16" s="97"/>
      <c r="N16" s="82"/>
    </row>
    <row r="17" spans="1:15" s="2" customFormat="1" ht="28.5" customHeight="1">
      <c r="A17" s="117"/>
      <c r="B17" s="123" t="s">
        <v>84</v>
      </c>
      <c r="C17" s="33" t="s">
        <v>48</v>
      </c>
      <c r="D17" s="83" t="s">
        <v>85</v>
      </c>
      <c r="E17" s="21">
        <v>100541.14</v>
      </c>
      <c r="F17" s="23">
        <v>406027.11</v>
      </c>
      <c r="G17" s="23">
        <v>0</v>
      </c>
      <c r="H17" s="23">
        <v>0</v>
      </c>
      <c r="I17" s="23">
        <v>0</v>
      </c>
      <c r="J17" s="23">
        <v>0</v>
      </c>
      <c r="K17" s="23">
        <v>0</v>
      </c>
      <c r="L17" s="104">
        <f>SUM(E17:K17)</f>
        <v>506568.25</v>
      </c>
      <c r="M17" s="95"/>
      <c r="N17" s="82"/>
    </row>
    <row r="18" spans="1:15" ht="25.5" customHeight="1">
      <c r="A18" s="117"/>
      <c r="B18" s="124"/>
      <c r="C18" s="93"/>
      <c r="D18" s="83" t="s">
        <v>86</v>
      </c>
      <c r="E18" s="47">
        <v>0</v>
      </c>
      <c r="F18" s="21">
        <v>0</v>
      </c>
      <c r="G18" s="21">
        <v>0</v>
      </c>
      <c r="H18" s="21">
        <v>450000</v>
      </c>
      <c r="I18" s="21">
        <v>430000</v>
      </c>
      <c r="J18" s="21">
        <v>400000</v>
      </c>
      <c r="K18" s="21">
        <v>201634.51</v>
      </c>
      <c r="L18" s="105">
        <f>SUM(H18:K18)</f>
        <v>1481634.51</v>
      </c>
      <c r="M18" s="94"/>
      <c r="N18" s="76"/>
      <c r="O18" s="19"/>
    </row>
    <row r="19" spans="1:15" ht="35.25" customHeight="1">
      <c r="A19" s="117"/>
      <c r="B19" s="40" t="s">
        <v>50</v>
      </c>
      <c r="C19" s="67" t="s">
        <v>73</v>
      </c>
      <c r="D19" s="77" t="s">
        <v>49</v>
      </c>
      <c r="E19" s="23">
        <v>0</v>
      </c>
      <c r="F19" s="23">
        <v>1862.69</v>
      </c>
      <c r="G19" s="23">
        <v>30000</v>
      </c>
      <c r="H19" s="23">
        <v>48137.31</v>
      </c>
      <c r="I19" s="23">
        <v>40000</v>
      </c>
      <c r="J19" s="23">
        <v>40000</v>
      </c>
      <c r="K19" s="23">
        <v>20000</v>
      </c>
      <c r="L19" s="105">
        <f>SUM(E19:K19)</f>
        <v>180000</v>
      </c>
      <c r="M19" s="76"/>
      <c r="N19" s="19"/>
      <c r="O19" s="19"/>
    </row>
    <row r="20" spans="1:15" ht="36.75" customHeight="1">
      <c r="A20" s="117"/>
      <c r="B20" s="40" t="s">
        <v>51</v>
      </c>
      <c r="C20" s="48" t="s">
        <v>74</v>
      </c>
      <c r="D20" s="77" t="s">
        <v>77</v>
      </c>
      <c r="E20" s="23">
        <v>5726.14</v>
      </c>
      <c r="F20" s="23">
        <v>9274.92</v>
      </c>
      <c r="G20" s="23">
        <v>23000</v>
      </c>
      <c r="H20" s="23">
        <v>80000</v>
      </c>
      <c r="I20" s="23">
        <v>80000</v>
      </c>
      <c r="J20" s="23">
        <v>70000</v>
      </c>
      <c r="K20" s="23">
        <v>51998.94</v>
      </c>
      <c r="L20" s="105">
        <f>SUM(E20:K20)</f>
        <v>320000</v>
      </c>
      <c r="M20" s="19"/>
      <c r="N20" s="19"/>
      <c r="O20" s="19"/>
    </row>
    <row r="21" spans="1:15" ht="28.5" customHeight="1">
      <c r="A21" s="117"/>
      <c r="B21" s="40" t="s">
        <v>53</v>
      </c>
      <c r="C21" s="48" t="s">
        <v>75</v>
      </c>
      <c r="D21" s="77" t="s">
        <v>52</v>
      </c>
      <c r="E21" s="23">
        <v>28721.43</v>
      </c>
      <c r="F21" s="23">
        <v>56976.09</v>
      </c>
      <c r="G21" s="23">
        <v>28000</v>
      </c>
      <c r="H21" s="23">
        <v>200000</v>
      </c>
      <c r="I21" s="23">
        <v>230000</v>
      </c>
      <c r="J21" s="23">
        <v>150000</v>
      </c>
      <c r="K21" s="23">
        <v>86302.48</v>
      </c>
      <c r="L21" s="105">
        <f>SUM(E21:K21)</f>
        <v>780000</v>
      </c>
      <c r="M21" s="19"/>
      <c r="N21" s="19"/>
    </row>
    <row r="22" spans="1:15" ht="28.5" customHeight="1">
      <c r="A22" s="117"/>
      <c r="B22" s="120" t="s">
        <v>82</v>
      </c>
      <c r="C22" s="48" t="s">
        <v>76</v>
      </c>
      <c r="D22" s="75" t="s">
        <v>78</v>
      </c>
      <c r="E22" s="21">
        <v>0</v>
      </c>
      <c r="F22" s="21">
        <v>0</v>
      </c>
      <c r="G22" s="21">
        <f>SUM(G23:G30)</f>
        <v>1066278.75</v>
      </c>
      <c r="H22" s="21">
        <f>SUM(H23:H30)</f>
        <v>402984</v>
      </c>
      <c r="I22" s="21">
        <f>SUM(I23:I30)</f>
        <v>120270</v>
      </c>
      <c r="J22" s="21">
        <v>0</v>
      </c>
      <c r="K22" s="21">
        <v>0</v>
      </c>
      <c r="L22" s="105">
        <f>L17+L23+L24+L25+L26+L27+L28+L29+L30</f>
        <v>2096101</v>
      </c>
      <c r="M22" s="19"/>
      <c r="N22" s="19"/>
    </row>
    <row r="23" spans="1:15" s="2" customFormat="1" ht="28.5" customHeight="1">
      <c r="A23" s="117"/>
      <c r="B23" s="121"/>
      <c r="C23" s="27" t="s">
        <v>62</v>
      </c>
      <c r="D23" s="88" t="s">
        <v>79</v>
      </c>
      <c r="E23" s="21">
        <v>0</v>
      </c>
      <c r="F23" s="21">
        <v>0</v>
      </c>
      <c r="G23" s="23">
        <v>93988.53</v>
      </c>
      <c r="H23" s="21">
        <v>0</v>
      </c>
      <c r="I23" s="21">
        <v>0</v>
      </c>
      <c r="J23" s="21">
        <v>0</v>
      </c>
      <c r="K23" s="21">
        <v>0</v>
      </c>
      <c r="L23" s="104">
        <f t="shared" ref="L23:L31" si="2">SUM(E23:K23)</f>
        <v>93988.53</v>
      </c>
      <c r="N23" s="82"/>
    </row>
    <row r="24" spans="1:15" ht="28.5" customHeight="1">
      <c r="A24" s="117"/>
      <c r="B24" s="121"/>
      <c r="C24" s="72" t="s">
        <v>63</v>
      </c>
      <c r="D24" s="16" t="s">
        <v>41</v>
      </c>
      <c r="E24" s="21">
        <v>0</v>
      </c>
      <c r="F24" s="21">
        <v>0</v>
      </c>
      <c r="G24" s="23">
        <v>319392.90999999997</v>
      </c>
      <c r="H24" s="21">
        <v>0</v>
      </c>
      <c r="I24" s="21">
        <v>0</v>
      </c>
      <c r="J24" s="21">
        <v>0</v>
      </c>
      <c r="K24" s="21">
        <v>0</v>
      </c>
      <c r="L24" s="101">
        <f t="shared" si="2"/>
        <v>319392.90999999997</v>
      </c>
    </row>
    <row r="25" spans="1:15" ht="28.5" customHeight="1">
      <c r="A25" s="117"/>
      <c r="B25" s="121"/>
      <c r="C25" s="72" t="s">
        <v>64</v>
      </c>
      <c r="D25" s="16" t="s">
        <v>40</v>
      </c>
      <c r="E25" s="21">
        <v>0</v>
      </c>
      <c r="F25" s="21">
        <v>0</v>
      </c>
      <c r="G25" s="23">
        <v>82037.77</v>
      </c>
      <c r="H25" s="21">
        <v>0</v>
      </c>
      <c r="I25" s="21">
        <v>0</v>
      </c>
      <c r="J25" s="21">
        <v>0</v>
      </c>
      <c r="K25" s="21">
        <v>0</v>
      </c>
      <c r="L25" s="101">
        <f t="shared" si="2"/>
        <v>82037.77</v>
      </c>
    </row>
    <row r="26" spans="1:15" ht="28.5" customHeight="1">
      <c r="A26" s="117"/>
      <c r="B26" s="121"/>
      <c r="C26" s="72" t="s">
        <v>65</v>
      </c>
      <c r="D26" s="16" t="s">
        <v>56</v>
      </c>
      <c r="E26" s="21">
        <v>0</v>
      </c>
      <c r="F26" s="21">
        <v>0</v>
      </c>
      <c r="G26" s="23">
        <v>129693.24</v>
      </c>
      <c r="H26" s="23">
        <v>0</v>
      </c>
      <c r="I26" s="23">
        <v>0</v>
      </c>
      <c r="J26" s="21">
        <v>0</v>
      </c>
      <c r="K26" s="21">
        <v>0</v>
      </c>
      <c r="L26" s="101">
        <v>129693.24</v>
      </c>
    </row>
    <row r="27" spans="1:15" ht="28.5" customHeight="1">
      <c r="A27" s="117"/>
      <c r="B27" s="121"/>
      <c r="C27" s="27" t="s">
        <v>66</v>
      </c>
      <c r="D27" s="16" t="s">
        <v>57</v>
      </c>
      <c r="E27" s="21">
        <v>0</v>
      </c>
      <c r="F27" s="21">
        <v>0</v>
      </c>
      <c r="G27" s="23">
        <v>58174.77</v>
      </c>
      <c r="H27" s="23">
        <v>0</v>
      </c>
      <c r="I27" s="23">
        <v>0</v>
      </c>
      <c r="J27" s="21">
        <v>0</v>
      </c>
      <c r="K27" s="21">
        <v>0</v>
      </c>
      <c r="L27" s="101">
        <f t="shared" si="2"/>
        <v>58174.77</v>
      </c>
    </row>
    <row r="28" spans="1:15" ht="28.5" customHeight="1">
      <c r="A28" s="117"/>
      <c r="B28" s="121"/>
      <c r="C28" s="27" t="s">
        <v>67</v>
      </c>
      <c r="D28" s="16" t="s">
        <v>70</v>
      </c>
      <c r="E28" s="21">
        <v>0</v>
      </c>
      <c r="F28" s="21">
        <v>0</v>
      </c>
      <c r="G28" s="23">
        <v>115817</v>
      </c>
      <c r="H28" s="23">
        <v>137586</v>
      </c>
      <c r="I28" s="23">
        <v>0</v>
      </c>
      <c r="J28" s="21">
        <v>0</v>
      </c>
      <c r="K28" s="21">
        <v>0</v>
      </c>
      <c r="L28" s="101">
        <f t="shared" si="2"/>
        <v>253403</v>
      </c>
    </row>
    <row r="29" spans="1:15" s="3" customFormat="1" ht="28.5" customHeight="1">
      <c r="A29" s="117"/>
      <c r="B29" s="121"/>
      <c r="C29" s="27" t="s">
        <v>68</v>
      </c>
      <c r="D29" s="16" t="s">
        <v>71</v>
      </c>
      <c r="E29" s="21">
        <v>0</v>
      </c>
      <c r="F29" s="21">
        <v>0</v>
      </c>
      <c r="G29" s="23">
        <v>148534.53</v>
      </c>
      <c r="H29" s="23">
        <v>146628</v>
      </c>
      <c r="I29" s="23">
        <v>0</v>
      </c>
      <c r="J29" s="21">
        <v>0</v>
      </c>
      <c r="K29" s="21">
        <v>0</v>
      </c>
      <c r="L29" s="101">
        <f t="shared" si="2"/>
        <v>295162.53000000003</v>
      </c>
      <c r="M29" s="2"/>
      <c r="N29" s="2"/>
      <c r="O29" s="44"/>
    </row>
    <row r="30" spans="1:15" s="3" customFormat="1" ht="28.5" customHeight="1">
      <c r="A30" s="117"/>
      <c r="B30" s="122"/>
      <c r="C30" s="27" t="s">
        <v>69</v>
      </c>
      <c r="D30" s="89" t="s">
        <v>72</v>
      </c>
      <c r="E30" s="21">
        <v>0</v>
      </c>
      <c r="F30" s="21">
        <v>0</v>
      </c>
      <c r="G30" s="23">
        <v>118640</v>
      </c>
      <c r="H30" s="23">
        <v>118770</v>
      </c>
      <c r="I30" s="23">
        <v>120270</v>
      </c>
      <c r="J30" s="21">
        <v>0</v>
      </c>
      <c r="K30" s="21">
        <v>0</v>
      </c>
      <c r="L30" s="101">
        <f t="shared" si="2"/>
        <v>357680</v>
      </c>
      <c r="M30" s="2"/>
      <c r="N30" s="2"/>
      <c r="O30" s="44"/>
    </row>
    <row r="31" spans="1:15" s="2" customFormat="1" ht="28.5" customHeight="1">
      <c r="A31" s="87"/>
      <c r="B31" s="40" t="s">
        <v>46</v>
      </c>
      <c r="C31" s="73" t="s">
        <v>81</v>
      </c>
      <c r="D31" s="89" t="s">
        <v>80</v>
      </c>
      <c r="E31" s="21">
        <f t="shared" ref="E31:K31" si="3">E13*7%</f>
        <v>12528.5895</v>
      </c>
      <c r="F31" s="21">
        <f t="shared" si="3"/>
        <v>37227.119999999995</v>
      </c>
      <c r="G31" s="21">
        <f t="shared" si="3"/>
        <v>88680.252500000002</v>
      </c>
      <c r="H31" s="21">
        <f t="shared" si="3"/>
        <v>90914.750500000024</v>
      </c>
      <c r="I31" s="21">
        <f t="shared" si="3"/>
        <v>70123.900000000009</v>
      </c>
      <c r="J31" s="21">
        <f t="shared" si="3"/>
        <v>52610.471200000007</v>
      </c>
      <c r="K31" s="21">
        <f t="shared" si="3"/>
        <v>31216.402000000002</v>
      </c>
      <c r="L31" s="102">
        <f t="shared" si="2"/>
        <v>383301.48570000008</v>
      </c>
      <c r="M31" s="82"/>
    </row>
    <row r="32" spans="1:15">
      <c r="A32" s="18"/>
      <c r="B32" s="37"/>
      <c r="C32" s="25" t="s">
        <v>54</v>
      </c>
      <c r="D32" s="91" t="s">
        <v>25</v>
      </c>
      <c r="E32" s="90">
        <v>5859037</v>
      </c>
      <c r="F32" s="2"/>
      <c r="G32" s="32"/>
      <c r="H32" s="39"/>
      <c r="I32" s="39"/>
      <c r="J32" s="39"/>
      <c r="K32" s="39"/>
      <c r="L32" s="38"/>
    </row>
    <row r="33" spans="1:16" s="2" customFormat="1">
      <c r="A33" s="1"/>
      <c r="F33" s="82"/>
    </row>
    <row r="34" spans="1:16">
      <c r="A34" s="3"/>
      <c r="G34" s="19"/>
      <c r="H34" s="19"/>
      <c r="I34" s="19"/>
      <c r="J34" s="19"/>
      <c r="K34" s="19"/>
    </row>
    <row r="35" spans="1:16">
      <c r="C35" s="49" t="s">
        <v>11</v>
      </c>
      <c r="D35" s="50"/>
      <c r="E35" s="36"/>
      <c r="F35" s="36"/>
      <c r="G35" s="46"/>
      <c r="H35" s="36"/>
      <c r="I35" s="36"/>
      <c r="J35" s="36"/>
      <c r="K35" s="36"/>
      <c r="L35" s="46"/>
      <c r="M35" s="2"/>
    </row>
    <row r="36" spans="1:16" ht="22.05" customHeight="1">
      <c r="C36" s="45"/>
      <c r="D36" s="51" t="s">
        <v>3</v>
      </c>
      <c r="E36" s="80">
        <v>2023</v>
      </c>
      <c r="F36" s="80">
        <v>2024</v>
      </c>
      <c r="G36" s="80">
        <v>2025</v>
      </c>
      <c r="H36" s="80">
        <v>2026</v>
      </c>
      <c r="I36" s="80">
        <v>2027</v>
      </c>
      <c r="J36" s="80">
        <v>2028</v>
      </c>
      <c r="K36" s="80">
        <v>2029</v>
      </c>
      <c r="L36" s="52" t="s">
        <v>4</v>
      </c>
      <c r="M36" s="2"/>
    </row>
    <row r="37" spans="1:16" ht="22.05" customHeight="1">
      <c r="A37" s="2"/>
      <c r="C37" s="22"/>
      <c r="D37" s="53" t="s">
        <v>5</v>
      </c>
      <c r="E37" s="54" t="s">
        <v>8</v>
      </c>
      <c r="F37" s="54" t="s">
        <v>8</v>
      </c>
      <c r="G37" s="54" t="s">
        <v>8</v>
      </c>
      <c r="H37" s="55" t="s">
        <v>8</v>
      </c>
      <c r="I37" s="55" t="s">
        <v>8</v>
      </c>
      <c r="J37" s="55" t="s">
        <v>8</v>
      </c>
      <c r="K37" s="56" t="s">
        <v>8</v>
      </c>
      <c r="L37" s="27"/>
      <c r="N37" s="19"/>
    </row>
    <row r="38" spans="1:16" ht="22.05" customHeight="1">
      <c r="B38" s="4"/>
      <c r="C38" s="57">
        <v>1</v>
      </c>
      <c r="D38" s="84" t="s">
        <v>27</v>
      </c>
      <c r="E38" s="43">
        <f>E39+E42</f>
        <v>191508.44</v>
      </c>
      <c r="F38" s="43">
        <f t="shared" ref="F38:L38" si="4">F39+F42</f>
        <v>569043.12</v>
      </c>
      <c r="G38" s="43">
        <f>G39+G42</f>
        <v>1355541</v>
      </c>
      <c r="H38" s="43">
        <f t="shared" si="4"/>
        <v>1389696.9</v>
      </c>
      <c r="I38" s="43">
        <f t="shared" si="4"/>
        <v>1071893.8999999999</v>
      </c>
      <c r="J38" s="43">
        <f t="shared" si="4"/>
        <v>804188.63120000006</v>
      </c>
      <c r="K38" s="58">
        <f t="shared" si="4"/>
        <v>477165.00199999998</v>
      </c>
      <c r="L38" s="43">
        <f t="shared" si="4"/>
        <v>5859036.9931999994</v>
      </c>
      <c r="M38" s="19"/>
    </row>
    <row r="39" spans="1:16" ht="22.05" customHeight="1">
      <c r="B39" s="4"/>
      <c r="C39" s="57">
        <v>2</v>
      </c>
      <c r="D39" s="85" t="s">
        <v>28</v>
      </c>
      <c r="E39" s="43">
        <v>191508.44</v>
      </c>
      <c r="F39" s="58">
        <v>569043.12</v>
      </c>
      <c r="G39" s="43">
        <v>1355541</v>
      </c>
      <c r="H39" s="43">
        <v>1389696.9</v>
      </c>
      <c r="I39" s="43">
        <f>+I12</f>
        <v>1071893.8999999999</v>
      </c>
      <c r="J39" s="43">
        <f>+J12</f>
        <v>804188.63120000006</v>
      </c>
      <c r="K39" s="58">
        <f>+K12</f>
        <v>477165.00199999998</v>
      </c>
      <c r="L39" s="66">
        <f>SUM(E39:K39)</f>
        <v>5859036.9931999994</v>
      </c>
      <c r="M39" s="2"/>
      <c r="P39" s="19"/>
    </row>
    <row r="40" spans="1:16" ht="22.05" customHeight="1">
      <c r="C40" s="33" t="s">
        <v>1</v>
      </c>
      <c r="D40" s="86" t="s">
        <v>29</v>
      </c>
      <c r="E40" s="59">
        <f>E39*70%</f>
        <v>134055.908</v>
      </c>
      <c r="F40" s="59">
        <f t="shared" ref="F40:L40" si="5">F39*70%</f>
        <v>398330.18399999995</v>
      </c>
      <c r="G40" s="59">
        <f>G39*70%</f>
        <v>948878.7</v>
      </c>
      <c r="H40" s="59">
        <f t="shared" si="5"/>
        <v>972787.82999999984</v>
      </c>
      <c r="I40" s="59">
        <f t="shared" si="5"/>
        <v>750325.72999999986</v>
      </c>
      <c r="J40" s="59">
        <f t="shared" si="5"/>
        <v>562932.04183999996</v>
      </c>
      <c r="K40" s="60">
        <f t="shared" si="5"/>
        <v>334015.50139999995</v>
      </c>
      <c r="L40" s="59">
        <f t="shared" si="5"/>
        <v>4101325.8952399995</v>
      </c>
    </row>
    <row r="41" spans="1:16" s="13" customFormat="1" ht="22.05" customHeight="1">
      <c r="A41" s="1"/>
      <c r="B41" s="3"/>
      <c r="C41" s="33" t="s">
        <v>2</v>
      </c>
      <c r="D41" s="83" t="s">
        <v>30</v>
      </c>
      <c r="E41" s="59">
        <f>E39*30%</f>
        <v>57452.531999999999</v>
      </c>
      <c r="F41" s="59">
        <f t="shared" ref="F41:L41" si="6">F39*30%</f>
        <v>170712.93599999999</v>
      </c>
      <c r="G41" s="59">
        <f>G39*30%</f>
        <v>406662.3</v>
      </c>
      <c r="H41" s="59">
        <f t="shared" si="6"/>
        <v>416909.06999999995</v>
      </c>
      <c r="I41" s="59">
        <f t="shared" si="6"/>
        <v>321568.17</v>
      </c>
      <c r="J41" s="59">
        <f t="shared" si="6"/>
        <v>241256.58936000001</v>
      </c>
      <c r="K41" s="60">
        <f t="shared" si="6"/>
        <v>143149.5006</v>
      </c>
      <c r="L41" s="59">
        <f t="shared" si="6"/>
        <v>1757711.0979599997</v>
      </c>
      <c r="M41" s="1"/>
      <c r="P41" s="68"/>
    </row>
    <row r="42" spans="1:16" ht="22.05" customHeight="1">
      <c r="B42" s="4"/>
      <c r="C42" s="61">
        <v>3</v>
      </c>
      <c r="D42" s="65" t="s">
        <v>31</v>
      </c>
      <c r="E42" s="43">
        <f>E43+E44</f>
        <v>0</v>
      </c>
      <c r="F42" s="43">
        <f t="shared" ref="F42:K42" si="7">F43+F44</f>
        <v>0</v>
      </c>
      <c r="G42" s="43">
        <f>G43+G44</f>
        <v>0</v>
      </c>
      <c r="H42" s="43">
        <f t="shared" si="7"/>
        <v>0</v>
      </c>
      <c r="I42" s="43">
        <f t="shared" si="7"/>
        <v>0</v>
      </c>
      <c r="J42" s="43">
        <f t="shared" si="7"/>
        <v>0</v>
      </c>
      <c r="K42" s="58">
        <f t="shared" si="7"/>
        <v>0</v>
      </c>
      <c r="L42" s="43">
        <f t="shared" ref="L42" si="8">L43+L44</f>
        <v>0</v>
      </c>
    </row>
    <row r="43" spans="1:16" ht="22.05" customHeight="1">
      <c r="C43" s="62" t="s">
        <v>6</v>
      </c>
      <c r="D43" s="83" t="s">
        <v>26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29">
        <v>0</v>
      </c>
      <c r="L43" s="47">
        <v>0</v>
      </c>
    </row>
    <row r="44" spans="1:16" ht="22.05" customHeight="1">
      <c r="C44" s="62" t="s">
        <v>7</v>
      </c>
      <c r="D44" s="83" t="s">
        <v>32</v>
      </c>
      <c r="E44" s="47">
        <v>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29">
        <v>0</v>
      </c>
      <c r="L44" s="47">
        <v>0</v>
      </c>
    </row>
    <row r="45" spans="1:16">
      <c r="A45" s="13"/>
      <c r="C45" s="45"/>
      <c r="D45" s="38"/>
      <c r="E45" s="36"/>
      <c r="F45" s="39"/>
      <c r="G45" s="39"/>
      <c r="H45" s="39"/>
      <c r="I45" s="39"/>
      <c r="J45" s="39"/>
      <c r="K45" s="39"/>
      <c r="L45" s="45"/>
    </row>
    <row r="46" spans="1:16">
      <c r="C46" s="63" t="s">
        <v>34</v>
      </c>
      <c r="D46" s="63"/>
      <c r="E46" s="36"/>
      <c r="F46" s="39"/>
      <c r="G46" s="39"/>
      <c r="H46" s="39"/>
      <c r="I46" s="39"/>
      <c r="J46" s="39"/>
      <c r="K46" s="39"/>
      <c r="L46" s="45"/>
    </row>
    <row r="47" spans="1:16">
      <c r="B47" s="12"/>
      <c r="C47" s="64"/>
      <c r="D47" s="64"/>
      <c r="E47" s="39"/>
      <c r="F47" s="39"/>
      <c r="G47" s="39"/>
      <c r="H47" s="39"/>
      <c r="I47" s="39"/>
      <c r="J47" s="39"/>
      <c r="K47" s="39"/>
      <c r="L47" s="45"/>
      <c r="M47" s="13"/>
    </row>
    <row r="48" spans="1:16" ht="20.100000000000001" customHeight="1">
      <c r="B48" s="4"/>
      <c r="C48" s="65" t="s">
        <v>13</v>
      </c>
      <c r="D48" s="107" t="s">
        <v>14</v>
      </c>
      <c r="E48" s="78">
        <v>2023</v>
      </c>
      <c r="F48" s="78">
        <v>2024</v>
      </c>
      <c r="G48" s="78">
        <v>2025</v>
      </c>
      <c r="H48" s="78">
        <v>2026</v>
      </c>
      <c r="I48" s="106">
        <v>2027</v>
      </c>
      <c r="J48" s="81"/>
      <c r="K48" s="81"/>
      <c r="L48" s="79"/>
    </row>
    <row r="49" spans="1:12" ht="20.100000000000001" customHeight="1">
      <c r="C49" s="33" t="s">
        <v>15</v>
      </c>
      <c r="D49" s="108" t="s">
        <v>37</v>
      </c>
      <c r="E49" s="47">
        <v>21594.12</v>
      </c>
      <c r="F49" s="21">
        <v>159012.97</v>
      </c>
      <c r="G49" s="21">
        <v>319392.90999999997</v>
      </c>
      <c r="H49" s="21"/>
      <c r="I49" s="21"/>
      <c r="J49" s="100"/>
      <c r="K49" s="39"/>
      <c r="L49" s="45"/>
    </row>
    <row r="50" spans="1:12" ht="20.100000000000001" customHeight="1">
      <c r="C50" s="109" t="s">
        <v>38</v>
      </c>
      <c r="D50" s="108" t="s">
        <v>39</v>
      </c>
      <c r="E50" s="47">
        <v>41330.44</v>
      </c>
      <c r="F50" s="21">
        <v>64681.03</v>
      </c>
      <c r="G50" s="23">
        <v>93988.53</v>
      </c>
      <c r="H50" s="21"/>
      <c r="I50" s="21"/>
      <c r="J50" s="100"/>
      <c r="K50" s="39"/>
      <c r="L50" s="45"/>
    </row>
    <row r="51" spans="1:12" ht="20.100000000000001" customHeight="1">
      <c r="C51" s="33" t="s">
        <v>24</v>
      </c>
      <c r="D51" s="108" t="s">
        <v>40</v>
      </c>
      <c r="E51" s="47">
        <v>26034.36</v>
      </c>
      <c r="F51" s="21">
        <v>49177.87</v>
      </c>
      <c r="G51" s="21">
        <v>82037.77</v>
      </c>
      <c r="H51" s="21"/>
      <c r="I51" s="21"/>
      <c r="J51" s="100"/>
      <c r="K51" s="39"/>
      <c r="L51" s="45"/>
    </row>
    <row r="52" spans="1:12" ht="20.100000000000001" customHeight="1">
      <c r="C52" s="72">
        <v>4</v>
      </c>
      <c r="D52" s="108" t="s">
        <v>56</v>
      </c>
      <c r="E52" s="47">
        <v>11582.22</v>
      </c>
      <c r="F52" s="23">
        <v>71684.539999999994</v>
      </c>
      <c r="G52" s="23">
        <v>129693.24</v>
      </c>
      <c r="H52" s="23"/>
      <c r="I52" s="23"/>
      <c r="J52" s="100"/>
      <c r="K52" s="39"/>
      <c r="L52" s="45"/>
    </row>
    <row r="53" spans="1:12" ht="20.100000000000001" customHeight="1">
      <c r="C53" s="72">
        <v>5</v>
      </c>
      <c r="D53" s="108" t="s">
        <v>57</v>
      </c>
      <c r="E53" s="47">
        <v>0</v>
      </c>
      <c r="F53" s="23">
        <v>52475.23</v>
      </c>
      <c r="G53" s="23">
        <v>58174.77</v>
      </c>
      <c r="H53" s="23"/>
      <c r="I53" s="23"/>
      <c r="J53" s="100"/>
      <c r="K53" s="39"/>
      <c r="L53" s="45"/>
    </row>
    <row r="54" spans="1:12" ht="20.100000000000001" customHeight="1">
      <c r="C54" s="72">
        <v>6</v>
      </c>
      <c r="D54" s="108" t="s">
        <v>70</v>
      </c>
      <c r="E54" s="47">
        <v>0</v>
      </c>
      <c r="F54" s="92">
        <v>0</v>
      </c>
      <c r="G54" s="23">
        <v>115817</v>
      </c>
      <c r="H54" s="23">
        <v>137586</v>
      </c>
      <c r="I54" s="23"/>
      <c r="J54" s="100"/>
      <c r="K54" s="45"/>
      <c r="L54" s="45"/>
    </row>
    <row r="55" spans="1:12" ht="20.100000000000001" customHeight="1">
      <c r="C55" s="110">
        <v>7</v>
      </c>
      <c r="D55" s="108" t="s">
        <v>71</v>
      </c>
      <c r="E55" s="47">
        <v>0</v>
      </c>
      <c r="F55" s="92">
        <v>8995.4699999999993</v>
      </c>
      <c r="G55" s="23">
        <v>148534.53</v>
      </c>
      <c r="H55" s="23">
        <v>146628</v>
      </c>
      <c r="I55" s="23"/>
      <c r="J55" s="100"/>
    </row>
    <row r="56" spans="1:12" ht="20.100000000000001" customHeight="1">
      <c r="C56" s="110">
        <v>8</v>
      </c>
      <c r="D56" s="108" t="s">
        <v>72</v>
      </c>
      <c r="E56" s="47">
        <v>0</v>
      </c>
      <c r="F56" s="92">
        <v>0</v>
      </c>
      <c r="G56" s="23">
        <v>118640</v>
      </c>
      <c r="H56" s="23">
        <v>118770</v>
      </c>
      <c r="I56" s="23">
        <v>120270</v>
      </c>
      <c r="J56" s="100"/>
    </row>
    <row r="57" spans="1:12">
      <c r="E57" s="36"/>
      <c r="F57" s="39"/>
      <c r="G57" s="39"/>
      <c r="H57" s="39"/>
    </row>
    <row r="60" spans="1:12">
      <c r="A60" s="1" t="s">
        <v>12</v>
      </c>
      <c r="B60" s="1"/>
    </row>
    <row r="61" spans="1:12">
      <c r="A61" s="1" t="s">
        <v>16</v>
      </c>
    </row>
    <row r="62" spans="1:12">
      <c r="A62" s="1" t="s">
        <v>17</v>
      </c>
      <c r="E62" s="99"/>
      <c r="F62" s="19"/>
    </row>
    <row r="63" spans="1:12">
      <c r="A63" s="1" t="s">
        <v>33</v>
      </c>
      <c r="J63" s="19"/>
      <c r="K63" s="19"/>
    </row>
    <row r="64" spans="1:12" ht="15.6">
      <c r="A64" s="1" t="s">
        <v>23</v>
      </c>
    </row>
    <row r="65" spans="10:10">
      <c r="J65" s="10"/>
    </row>
  </sheetData>
  <mergeCells count="14">
    <mergeCell ref="G1:I1"/>
    <mergeCell ref="A10:A30"/>
    <mergeCell ref="C10:C11"/>
    <mergeCell ref="D10:D11"/>
    <mergeCell ref="F10:F11"/>
    <mergeCell ref="E10:E11"/>
    <mergeCell ref="B22:B30"/>
    <mergeCell ref="B17:B18"/>
    <mergeCell ref="L10:L11"/>
    <mergeCell ref="G10:G11"/>
    <mergeCell ref="H10:H11"/>
    <mergeCell ref="I10:I11"/>
    <mergeCell ref="J10:J11"/>
    <mergeCell ref="K10:K11"/>
  </mergeCells>
  <phoneticPr fontId="2" type="noConversion"/>
  <pageMargins left="0.74803149606299213" right="0.74803149606299213" top="0.98425196850393704" bottom="0.59055118110236227" header="0.51181102362204722" footer="0.51181102362204722"/>
  <pageSetup paperSize="9" scale="57" fitToHeight="3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2479CD319D7BE4699FE88EEFEEE7C57" ma:contentTypeVersion="20" ma:contentTypeDescription="Loo uus dokument" ma:contentTypeScope="" ma:versionID="c85cb7c5dfb7ccefd07fbc70933399da">
  <xsd:schema xmlns:xsd="http://www.w3.org/2001/XMLSchema" xmlns:xs="http://www.w3.org/2001/XMLSchema" xmlns:p="http://schemas.microsoft.com/office/2006/metadata/properties" xmlns:ns2="0d81c65f-5842-43c9-a691-e445a40616d7" xmlns:ns3="51e387ab-2cf3-47c1-961d-d9fa51046f5a" targetNamespace="http://schemas.microsoft.com/office/2006/metadata/properties" ma:root="true" ma:fieldsID="89c6594a44dfebe9c9f1fd8c85caf29f" ns2:_="" ns3:_="">
    <xsd:import namespace="0d81c65f-5842-43c9-a691-e445a40616d7"/>
    <xsd:import namespace="51e387ab-2cf3-47c1-961d-d9fa51046f5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3:SharedWithUsers" minOccurs="0"/>
                <xsd:element ref="ns3:SharedWithDetails" minOccurs="0"/>
                <xsd:element ref="ns3:TaxCatchAll" minOccurs="0"/>
                <xsd:element ref="ns2:lcf76f155ced4ddcb4097134ff3c332f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81c65f-5842-43c9-a691-e445a40616d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Pildisildid" ma:readOnly="false" ma:fieldId="{5cf76f15-5ced-4ddc-b409-7134ff3c332f}" ma:taxonomyMulti="true" ma:sspId="2765f91d-7ede-454c-a68b-1b422a717c7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e387ab-2cf3-47c1-961d-d9fa51046f5a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Ühiskasutuse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Ühiskasutusse andmise üksikasjad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8d4b029d-fafb-4083-b8c9-6fb998ff47d5}" ma:internalName="TaxCatchAll" ma:showField="CatchAllData" ma:web="51e387ab-2cf3-47c1-961d-d9fa51046f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utüüp"/>
        <xsd:element ref="dc:title" minOccurs="0" maxOccurs="1" ma:index="4" ma:displayName="Pealkiri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d81c65f-5842-43c9-a691-e445a40616d7">
      <Terms xmlns="http://schemas.microsoft.com/office/infopath/2007/PartnerControls"/>
    </lcf76f155ced4ddcb4097134ff3c332f>
    <TaxCatchAll xmlns="51e387ab-2cf3-47c1-961d-d9fa51046f5a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A1CC5BE-B965-49AF-B9A2-312BE44A95F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d81c65f-5842-43c9-a691-e445a40616d7"/>
    <ds:schemaRef ds:uri="51e387ab-2cf3-47c1-961d-d9fa51046f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DAB81A1-6326-4926-AD24-60036A53CD76}">
  <ds:schemaRefs>
    <ds:schemaRef ds:uri="http://schemas.microsoft.com/office/2006/metadata/properties"/>
    <ds:schemaRef ds:uri="http://purl.org/dc/elements/1.1/"/>
    <ds:schemaRef ds:uri="http://purl.org/dc/dcmitype/"/>
    <ds:schemaRef ds:uri="0d81c65f-5842-43c9-a691-e445a40616d7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51e387ab-2cf3-47c1-961d-d9fa51046f5a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3C85F325-B508-40D8-A540-FDAF3BF81B5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Lisa 2</vt:lpstr>
    </vt:vector>
  </TitlesOfParts>
  <Company>Sotsiaalministeerium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katrin.soopalu</dc:creator>
  <cp:lastModifiedBy>Kersti Telve</cp:lastModifiedBy>
  <cp:lastPrinted>2025-03-21T06:45:04Z</cp:lastPrinted>
  <dcterms:created xsi:type="dcterms:W3CDTF">2008-10-09T12:25:50Z</dcterms:created>
  <dcterms:modified xsi:type="dcterms:W3CDTF">2025-03-21T06:45:56Z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0x01010042479CD319D7BE4699FE88EEFEEE7C57</vt:lpwstr>
  </property>
</Properties>
</file>